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9935" windowHeight="1221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E13" i="1"/>
  <c r="C9"/>
  <c r="C10"/>
  <c r="C8"/>
  <c r="E5"/>
  <c r="G4"/>
  <c r="D8" l="1"/>
  <c r="D10"/>
  <c r="D9"/>
  <c r="F8"/>
  <c r="E8"/>
  <c r="G8" s="1"/>
  <c r="F10"/>
  <c r="E10"/>
  <c r="G10" s="1"/>
  <c r="F9"/>
  <c r="E9"/>
  <c r="G9" s="1"/>
  <c r="H8"/>
  <c r="I8" s="1"/>
  <c r="B13" s="1"/>
  <c r="H9"/>
  <c r="I9" s="1"/>
  <c r="B14" s="1"/>
  <c r="H10"/>
  <c r="I10" s="1"/>
  <c r="B15" s="1"/>
</calcChain>
</file>

<file path=xl/sharedStrings.xml><?xml version="1.0" encoding="utf-8"?>
<sst xmlns="http://schemas.openxmlformats.org/spreadsheetml/2006/main" count="32" uniqueCount="30">
  <si>
    <t>INPUT PARAMETERS</t>
  </si>
  <si>
    <t>CONSTANTS</t>
  </si>
  <si>
    <t>OUTPUT PARAMETERS</t>
  </si>
  <si>
    <t>FREQ.MIN</t>
  </si>
  <si>
    <t>FREQ.TYP</t>
  </si>
  <si>
    <t>FREQ.MAX</t>
  </si>
  <si>
    <t>[kHz]</t>
  </si>
  <si>
    <t>THIS SPREADSHEET IS A PORTATION FROM LOTUS 1-2-3   DESIGNED BY PHILIPS</t>
  </si>
  <si>
    <t>DOWNLOADED FROM WWW.CHANGPUAK.CH</t>
  </si>
  <si>
    <t>K2</t>
  </si>
  <si>
    <t>Ron(k)</t>
  </si>
  <si>
    <t>Vt</t>
  </si>
  <si>
    <t>Is(mA)</t>
  </si>
  <si>
    <t>Tp(ns)</t>
  </si>
  <si>
    <t>I2(mA)</t>
  </si>
  <si>
    <t>Cs(pF)</t>
  </si>
  <si>
    <t>C1 [pF]</t>
  </si>
  <si>
    <r>
      <t>R1 [k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]</t>
    </r>
  </si>
  <si>
    <r>
      <t>R2 [k</t>
    </r>
    <r>
      <rPr>
        <sz val="11"/>
        <color theme="1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]</t>
    </r>
  </si>
  <si>
    <t>K1</t>
  </si>
  <si>
    <t>I1(mA)</t>
  </si>
  <si>
    <t>Il(mA)</t>
  </si>
  <si>
    <t>Vd</t>
  </si>
  <si>
    <t>Vs1</t>
  </si>
  <si>
    <t>Vs2</t>
  </si>
  <si>
    <t>Vs</t>
  </si>
  <si>
    <t>Fvco(kHz)</t>
  </si>
  <si>
    <t>V TUNE [V]</t>
  </si>
  <si>
    <r>
      <t>K</t>
    </r>
    <r>
      <rPr>
        <b/>
        <sz val="8"/>
        <color theme="0"/>
        <rFont val="Calibri"/>
        <family val="2"/>
        <scheme val="minor"/>
      </rPr>
      <t>VCO</t>
    </r>
  </si>
  <si>
    <t>kHz / V</t>
  </si>
</sst>
</file>

<file path=xl/styles.xml><?xml version="1.0" encoding="utf-8"?>
<styleSheet xmlns="http://schemas.openxmlformats.org/spreadsheetml/2006/main">
  <numFmts count="4">
    <numFmt numFmtId="164" formatCode="0.00_)"/>
    <numFmt numFmtId="165" formatCode="0E+00_)"/>
    <numFmt numFmtId="166" formatCode="0_)"/>
    <numFmt numFmtId="167" formatCode="#,##0.000"/>
  </numFmts>
  <fonts count="8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164" fontId="0" fillId="0" borderId="9" xfId="0" applyNumberFormat="1" applyBorder="1" applyAlignment="1" applyProtection="1">
      <alignment horizontal="center"/>
    </xf>
    <xf numFmtId="0" fontId="0" fillId="0" borderId="4" xfId="0" applyBorder="1"/>
    <xf numFmtId="167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167" fontId="0" fillId="0" borderId="7" xfId="0" applyNumberFormat="1" applyBorder="1" applyAlignment="1">
      <alignment horizontal="center"/>
    </xf>
    <xf numFmtId="0" fontId="0" fillId="0" borderId="8" xfId="0" applyBorder="1"/>
    <xf numFmtId="0" fontId="2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9" xfId="0" applyNumberFormat="1" applyBorder="1" applyAlignment="1" applyProtection="1">
      <alignment horizontal="right"/>
    </xf>
    <xf numFmtId="0" fontId="0" fillId="0" borderId="10" xfId="0" applyBorder="1" applyAlignment="1">
      <alignment horizontal="right"/>
    </xf>
    <xf numFmtId="164" fontId="0" fillId="0" borderId="11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right"/>
    </xf>
    <xf numFmtId="166" fontId="0" fillId="0" borderId="12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4" fontId="4" fillId="2" borderId="2" xfId="0" applyNumberFormat="1" applyFont="1" applyFill="1" applyBorder="1" applyAlignment="1" applyProtection="1">
      <alignment horizontal="center"/>
    </xf>
    <xf numFmtId="164" fontId="4" fillId="2" borderId="3" xfId="0" applyNumberFormat="1" applyFon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3" xfId="0" applyBorder="1"/>
    <xf numFmtId="2" fontId="0" fillId="0" borderId="14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22" sqref="G22"/>
    </sheetView>
  </sheetViews>
  <sheetFormatPr baseColWidth="10" defaultRowHeight="15"/>
  <cols>
    <col min="2" max="2" width="11.5703125" customWidth="1"/>
  </cols>
  <sheetData>
    <row r="1" spans="1:9" ht="15.75" thickBot="1">
      <c r="A1" s="34" t="s">
        <v>0</v>
      </c>
      <c r="B1" s="35"/>
      <c r="C1" s="35"/>
      <c r="D1" s="40" t="s">
        <v>1</v>
      </c>
      <c r="E1" s="40"/>
      <c r="F1" s="40"/>
      <c r="G1" s="41"/>
    </row>
    <row r="2" spans="1:9">
      <c r="A2" s="22" t="s">
        <v>17</v>
      </c>
      <c r="B2" s="17">
        <v>9.4510000000000005</v>
      </c>
      <c r="C2" s="18"/>
      <c r="D2" s="21" t="s">
        <v>9</v>
      </c>
      <c r="E2" s="9">
        <v>7.18</v>
      </c>
      <c r="F2" s="21" t="s">
        <v>10</v>
      </c>
      <c r="G2" s="23">
        <v>4.7E-2</v>
      </c>
    </row>
    <row r="3" spans="1:9">
      <c r="A3" s="22" t="s">
        <v>18</v>
      </c>
      <c r="B3" s="17">
        <v>8.1999999999999993</v>
      </c>
      <c r="C3" s="19"/>
      <c r="D3" s="21" t="s">
        <v>11</v>
      </c>
      <c r="E3" s="9">
        <v>1.1200000000000001</v>
      </c>
      <c r="F3" s="21" t="s">
        <v>12</v>
      </c>
      <c r="G3" s="24">
        <v>4.9999999999999997E-12</v>
      </c>
    </row>
    <row r="4" spans="1:9">
      <c r="A4" s="22" t="s">
        <v>16</v>
      </c>
      <c r="B4" s="17">
        <v>100</v>
      </c>
      <c r="C4" s="19"/>
      <c r="D4" s="21" t="s">
        <v>13</v>
      </c>
      <c r="E4" s="9">
        <v>11.73</v>
      </c>
      <c r="F4" s="21" t="s">
        <v>14</v>
      </c>
      <c r="G4" s="23">
        <f>E2*(5-0.638)/B3</f>
        <v>3.8194097560975613</v>
      </c>
    </row>
    <row r="5" spans="1:9" ht="15.75" thickBot="1">
      <c r="A5" s="7"/>
      <c r="B5" s="8"/>
      <c r="C5" s="20"/>
      <c r="D5" s="25" t="s">
        <v>15</v>
      </c>
      <c r="E5" s="26">
        <f>11+B4</f>
        <v>111</v>
      </c>
      <c r="F5" s="25"/>
      <c r="G5" s="27"/>
    </row>
    <row r="6" spans="1:9" ht="15.75" thickBot="1">
      <c r="A6" s="2"/>
      <c r="B6" s="1"/>
      <c r="C6" s="3"/>
      <c r="D6" s="5"/>
      <c r="E6" s="6"/>
      <c r="F6" s="5"/>
      <c r="G6" s="4"/>
    </row>
    <row r="7" spans="1:9">
      <c r="A7" s="28" t="s">
        <v>27</v>
      </c>
      <c r="B7" s="29" t="s">
        <v>19</v>
      </c>
      <c r="C7" s="29" t="s">
        <v>20</v>
      </c>
      <c r="D7" s="29" t="s">
        <v>21</v>
      </c>
      <c r="E7" s="29" t="s">
        <v>22</v>
      </c>
      <c r="F7" s="29" t="s">
        <v>23</v>
      </c>
      <c r="G7" s="29" t="s">
        <v>24</v>
      </c>
      <c r="H7" s="29" t="s">
        <v>25</v>
      </c>
      <c r="I7" s="30" t="s">
        <v>26</v>
      </c>
    </row>
    <row r="8" spans="1:9">
      <c r="A8" s="31">
        <v>1.1000000000000001</v>
      </c>
      <c r="B8" s="9">
        <v>5.85</v>
      </c>
      <c r="C8" s="9">
        <f>B8*A8/$B$2</f>
        <v>0.68088033012379645</v>
      </c>
      <c r="D8" s="9">
        <f>$G$4+C8</f>
        <v>4.5002900862213577</v>
      </c>
      <c r="E8" s="9">
        <f>0.026*LN(D8/$G$3)</f>
        <v>0.71566885160674221</v>
      </c>
      <c r="F8" s="9">
        <f>2*($E$3-D8*$G$2)</f>
        <v>1.8169727318951927</v>
      </c>
      <c r="G8" s="9">
        <f>$E$3+E8</f>
        <v>1.8356688516067423</v>
      </c>
      <c r="H8" s="9">
        <f>MIN(F8:G8)</f>
        <v>1.8169727318951927</v>
      </c>
      <c r="I8" s="23">
        <f>(0.5*10^6)/(+$E$4+(+$E$5*H8/D8))</f>
        <v>8842.3941290090643</v>
      </c>
    </row>
    <row r="9" spans="1:9">
      <c r="A9" s="31">
        <v>2.5</v>
      </c>
      <c r="B9" s="9">
        <v>6.25</v>
      </c>
      <c r="C9" s="9">
        <f t="shared" ref="C9:C10" si="0">B9*A9/$B$2</f>
        <v>1.653264204846048</v>
      </c>
      <c r="D9" s="9">
        <f t="shared" ref="D9:D10" si="1">$G$4+C9</f>
        <v>5.4726739609436095</v>
      </c>
      <c r="E9" s="9">
        <f t="shared" ref="E9:E10" si="2">0.026*LN(D9/$G$3)</f>
        <v>0.72075511408179715</v>
      </c>
      <c r="F9" s="9">
        <f t="shared" ref="F9:F10" si="3">2*($E$3-D9*$G$2)</f>
        <v>1.725568647671301</v>
      </c>
      <c r="G9" s="9">
        <f t="shared" ref="G9:G10" si="4">$E$3+E9</f>
        <v>1.8407551140817973</v>
      </c>
      <c r="H9" s="9">
        <f>MIN(F9:G9)</f>
        <v>1.725568647671301</v>
      </c>
      <c r="I9" s="23">
        <f t="shared" ref="I9:I10" si="5">(0.5*10^6)/(+$E$4+(+$E$5*H9/D9))</f>
        <v>10699.993415467998</v>
      </c>
    </row>
    <row r="10" spans="1:9" ht="15.75" thickBot="1">
      <c r="A10" s="32">
        <v>3.9</v>
      </c>
      <c r="B10" s="33">
        <v>6.82</v>
      </c>
      <c r="C10" s="33">
        <f t="shared" si="0"/>
        <v>2.8143053645116916</v>
      </c>
      <c r="D10" s="33">
        <f t="shared" si="1"/>
        <v>6.6337151206092528</v>
      </c>
      <c r="E10" s="33">
        <f t="shared" si="2"/>
        <v>0.72575745322005247</v>
      </c>
      <c r="F10" s="33">
        <f t="shared" si="3"/>
        <v>1.6164307786627305</v>
      </c>
      <c r="G10" s="33">
        <f t="shared" si="4"/>
        <v>1.8457574532200525</v>
      </c>
      <c r="H10" s="33">
        <f>MIN(F10:G10)</f>
        <v>1.6164307786627305</v>
      </c>
      <c r="I10" s="27">
        <f t="shared" si="5"/>
        <v>12894.155036621114</v>
      </c>
    </row>
    <row r="11" spans="1:9" ht="15.75" thickBot="1"/>
    <row r="12" spans="1:9">
      <c r="A12" s="36" t="s">
        <v>2</v>
      </c>
      <c r="B12" s="37"/>
      <c r="C12" s="38"/>
      <c r="E12" s="42" t="s">
        <v>28</v>
      </c>
      <c r="F12" s="43"/>
    </row>
    <row r="13" spans="1:9" ht="15.75" thickBot="1">
      <c r="A13" s="10" t="s">
        <v>3</v>
      </c>
      <c r="B13" s="11">
        <f>I8</f>
        <v>8842.3941290090643</v>
      </c>
      <c r="C13" s="12" t="s">
        <v>6</v>
      </c>
      <c r="E13" s="45">
        <f>(B15-B13)/(3.9-1.1)</f>
        <v>1447.0574670043036</v>
      </c>
      <c r="F13" s="44" t="s">
        <v>29</v>
      </c>
    </row>
    <row r="14" spans="1:9">
      <c r="A14" s="10" t="s">
        <v>4</v>
      </c>
      <c r="B14" s="11">
        <f t="shared" ref="B14:B15" si="6">I9</f>
        <v>10699.993415467998</v>
      </c>
      <c r="C14" s="12" t="s">
        <v>6</v>
      </c>
    </row>
    <row r="15" spans="1:9" ht="15.75" thickBot="1">
      <c r="A15" s="13" t="s">
        <v>5</v>
      </c>
      <c r="B15" s="14">
        <f t="shared" si="6"/>
        <v>12894.155036621114</v>
      </c>
      <c r="C15" s="15" t="s">
        <v>6</v>
      </c>
    </row>
    <row r="17" spans="1:6">
      <c r="A17" s="39" t="s">
        <v>7</v>
      </c>
      <c r="B17" s="39"/>
      <c r="C17" s="39"/>
      <c r="D17" s="39"/>
      <c r="E17" s="39"/>
      <c r="F17" s="39"/>
    </row>
    <row r="18" spans="1:6">
      <c r="A18" s="16" t="s">
        <v>8</v>
      </c>
    </row>
  </sheetData>
  <mergeCells count="5">
    <mergeCell ref="A1:C1"/>
    <mergeCell ref="A12:C12"/>
    <mergeCell ref="A17:F17"/>
    <mergeCell ref="D1:G1"/>
    <mergeCell ref="E12:F12"/>
  </mergeCell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cp:lastPrinted>2007-08-30T07:49:14Z</cp:lastPrinted>
  <dcterms:created xsi:type="dcterms:W3CDTF">2007-08-29T13:03:41Z</dcterms:created>
  <dcterms:modified xsi:type="dcterms:W3CDTF">2007-09-17T08:59:34Z</dcterms:modified>
</cp:coreProperties>
</file>