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9935" windowHeight="122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" i="1" l="1"/>
  <c r="F2" i="1"/>
  <c r="B11" i="1"/>
  <c r="F7" i="1"/>
  <c r="F5" i="1" l="1"/>
  <c r="F6" i="1" s="1"/>
  <c r="F8" i="1" l="1"/>
  <c r="F3" i="1" l="1"/>
  <c r="B12" i="1" s="1"/>
  <c r="B13" i="1" s="1"/>
  <c r="B15" i="1" s="1"/>
  <c r="B14" i="1" l="1"/>
  <c r="B16" i="1" s="1"/>
</calcChain>
</file>

<file path=xl/sharedStrings.xml><?xml version="1.0" encoding="utf-8"?>
<sst xmlns="http://schemas.openxmlformats.org/spreadsheetml/2006/main" count="45" uniqueCount="37">
  <si>
    <t>INPUT PARAMETERS</t>
  </si>
  <si>
    <t>CONSTANTS</t>
  </si>
  <si>
    <t>OUTPUT PARAMETERS</t>
  </si>
  <si>
    <t>DOWNLOADED FROM WWW.CHANGPUAK.CH</t>
  </si>
  <si>
    <t>VCO OUTPUT FREQUENCY</t>
  </si>
  <si>
    <t>Hz</t>
  </si>
  <si>
    <t>LOOP REFERENCE FREQUENCY</t>
  </si>
  <si>
    <t>PHASE MARGIN</t>
  </si>
  <si>
    <t>deg.</t>
  </si>
  <si>
    <t>CHARGE PUMP</t>
  </si>
  <si>
    <t>VCO GAIN</t>
  </si>
  <si>
    <t>MHz / V</t>
  </si>
  <si>
    <t>dB</t>
  </si>
  <si>
    <t>PRESCALER</t>
  </si>
  <si>
    <t>C1</t>
  </si>
  <si>
    <t>C2</t>
  </si>
  <si>
    <t>C3</t>
  </si>
  <si>
    <t>R2</t>
  </si>
  <si>
    <t>T1</t>
  </si>
  <si>
    <t>T2</t>
  </si>
  <si>
    <t>REFERENCE ATTENUATION</t>
  </si>
  <si>
    <t>T3</t>
  </si>
  <si>
    <t>sec</t>
  </si>
  <si>
    <t xml:space="preserve"> </t>
  </si>
  <si>
    <t>ωc</t>
  </si>
  <si>
    <t>rad /sec</t>
  </si>
  <si>
    <t>T1+T3</t>
  </si>
  <si>
    <t>(T1+T3)^2</t>
  </si>
  <si>
    <t>sec^2</t>
  </si>
  <si>
    <r>
      <t>mA /2</t>
    </r>
    <r>
      <rPr>
        <sz val="11"/>
        <rFont val="Calibri"/>
        <family val="2"/>
      </rPr>
      <t>π rad</t>
    </r>
  </si>
  <si>
    <t>R3</t>
  </si>
  <si>
    <t>W</t>
  </si>
  <si>
    <t>pF</t>
  </si>
  <si>
    <r>
      <t>LOOP BANDWIDTH  f</t>
    </r>
    <r>
      <rPr>
        <sz val="10"/>
        <rFont val="Calibri"/>
        <family val="2"/>
        <scheme val="minor"/>
      </rPr>
      <t>p</t>
    </r>
  </si>
  <si>
    <t>DETAILED BACKGROUND SEE "AN ANALYSIS AND PERFORMANCE EVALUATION OF A PASSIVE FILTER DESIGN TECHNIQUE FOR CHARGE PUMP PLL's"</t>
  </si>
  <si>
    <t>NATIONAL SEMICONDUCTOR, APPLICATION NOTE AN-1001</t>
  </si>
  <si>
    <r>
      <t>TAN(</t>
    </r>
    <r>
      <rPr>
        <sz val="11"/>
        <color theme="0" tint="-0.14999847407452621"/>
        <rFont val="Calibri"/>
        <family val="2"/>
      </rPr>
      <t>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</si>
</sst>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"/>
    <numFmt numFmtId="165" formatCode="0E+00_)"/>
    <numFmt numFmtId="166" formatCode="0_)"/>
    <numFmt numFmtId="167" formatCode="#,##0.000"/>
    <numFmt numFmtId="168" formatCode="0.00000E+00"/>
    <numFmt numFmtId="169" formatCode="0.00000"/>
  </numFmts>
  <fonts count="1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4"/>
      <color theme="1"/>
      <name val="Calibri"/>
      <family val="2"/>
      <scheme val="minor"/>
    </font>
    <font>
      <sz val="11"/>
      <name val="Symbol"/>
      <family val="1"/>
      <charset val="2"/>
    </font>
    <font>
      <sz val="10"/>
      <name val="Calibri"/>
      <family val="2"/>
      <scheme val="minor"/>
    </font>
    <font>
      <sz val="9"/>
      <color theme="0" tint="-0.249977111117893"/>
      <name val="Calibri"/>
      <family val="2"/>
    </font>
    <font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/>
    <xf numFmtId="164" fontId="4" fillId="0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 applyProtection="1"/>
    <xf numFmtId="0" fontId="0" fillId="0" borderId="0" xfId="0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166" fontId="4" fillId="0" borderId="1" xfId="0" applyNumberFormat="1" applyFont="1" applyFill="1" applyBorder="1" applyAlignment="1" applyProtection="1">
      <alignment horizontal="center"/>
    </xf>
    <xf numFmtId="168" fontId="4" fillId="0" borderId="1" xfId="0" applyNumberFormat="1" applyFont="1" applyFill="1" applyBorder="1" applyAlignment="1" applyProtection="1">
      <alignment horizontal="center"/>
    </xf>
    <xf numFmtId="168" fontId="0" fillId="0" borderId="1" xfId="0" applyNumberFormat="1" applyBorder="1" applyAlignment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8" fontId="12" fillId="0" borderId="1" xfId="0" applyNumberFormat="1" applyFont="1" applyBorder="1" applyAlignment="1">
      <alignment horizontal="center"/>
    </xf>
    <xf numFmtId="168" fontId="12" fillId="0" borderId="1" xfId="0" applyNumberFormat="1" applyFont="1" applyFill="1" applyBorder="1" applyAlignment="1" applyProtection="1">
      <alignment horizontal="center"/>
    </xf>
    <xf numFmtId="169" fontId="12" fillId="0" borderId="1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/>
    <xf numFmtId="164" fontId="4" fillId="0" borderId="5" xfId="0" applyNumberFormat="1" applyFont="1" applyFill="1" applyBorder="1" applyAlignment="1" applyProtection="1">
      <alignment horizontal="right"/>
    </xf>
    <xf numFmtId="164" fontId="4" fillId="0" borderId="6" xfId="0" applyNumberFormat="1" applyFont="1" applyFill="1" applyBorder="1" applyAlignment="1" applyProtection="1"/>
    <xf numFmtId="164" fontId="4" fillId="0" borderId="7" xfId="0" applyNumberFormat="1" applyFont="1" applyFill="1" applyBorder="1" applyAlignment="1" applyProtection="1">
      <alignment horizontal="right"/>
    </xf>
    <xf numFmtId="164" fontId="4" fillId="0" borderId="8" xfId="0" applyNumberFormat="1" applyFont="1" applyFill="1" applyBorder="1" applyAlignment="1" applyProtection="1">
      <alignment horizontal="center"/>
    </xf>
    <xf numFmtId="164" fontId="4" fillId="0" borderId="9" xfId="0" applyNumberFormat="1" applyFont="1" applyFill="1" applyBorder="1" applyAlignment="1" applyProtection="1"/>
    <xf numFmtId="164" fontId="4" fillId="0" borderId="5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166" fontId="4" fillId="0" borderId="5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166" fontId="12" fillId="0" borderId="5" xfId="0" applyNumberFormat="1" applyFont="1" applyFill="1" applyBorder="1" applyAlignment="1" applyProtection="1">
      <alignment horizontal="center"/>
    </xf>
    <xf numFmtId="164" fontId="12" fillId="0" borderId="6" xfId="0" applyNumberFormat="1" applyFont="1" applyFill="1" applyBorder="1" applyAlignment="1" applyProtection="1">
      <alignment horizontal="left"/>
    </xf>
    <xf numFmtId="0" fontId="8" fillId="0" borderId="7" xfId="0" applyFon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164" fontId="9" fillId="0" borderId="6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Alignment="1" applyProtection="1">
      <alignment horizontal="left"/>
    </xf>
    <xf numFmtId="164" fontId="4" fillId="0" borderId="10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1" fillId="2" borderId="2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33104</xdr:colOff>
      <xdr:row>9</xdr:row>
      <xdr:rowOff>28751</xdr:rowOff>
    </xdr:from>
    <xdr:to>
      <xdr:col>6</xdr:col>
      <xdr:colOff>698500</xdr:colOff>
      <xdr:row>15</xdr:row>
      <xdr:rowOff>165174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1254" y="1755951"/>
          <a:ext cx="2551346" cy="12794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50" zoomScaleNormal="150" workbookViewId="0">
      <selection activeCell="F5" sqref="F5"/>
    </sheetView>
  </sheetViews>
  <sheetFormatPr baseColWidth="10" defaultRowHeight="15" x14ac:dyDescent="0.25"/>
  <cols>
    <col min="1" max="1" width="27.42578125" customWidth="1"/>
    <col min="2" max="2" width="16.7109375" style="1" customWidth="1"/>
    <col min="4" max="4" width="10.5703125" customWidth="1"/>
    <col min="5" max="5" width="11.42578125" style="1"/>
    <col min="6" max="6" width="16.85546875" style="1" customWidth="1"/>
    <col min="7" max="7" width="11" style="2" customWidth="1"/>
  </cols>
  <sheetData>
    <row r="1" spans="1:10" x14ac:dyDescent="0.25">
      <c r="A1" s="68" t="s">
        <v>0</v>
      </c>
      <c r="B1" s="69"/>
      <c r="C1" s="70"/>
      <c r="D1" s="13"/>
      <c r="E1" s="74" t="s">
        <v>1</v>
      </c>
      <c r="F1" s="75"/>
      <c r="G1" s="76"/>
      <c r="H1" s="3"/>
      <c r="I1" s="3"/>
      <c r="J1" s="3"/>
    </row>
    <row r="2" spans="1:10" x14ac:dyDescent="0.25">
      <c r="A2" s="37" t="s">
        <v>4</v>
      </c>
      <c r="B2" s="32">
        <v>1073741824</v>
      </c>
      <c r="C2" s="38" t="s">
        <v>5</v>
      </c>
      <c r="D2" s="4"/>
      <c r="E2" s="44" t="s">
        <v>18</v>
      </c>
      <c r="F2" s="28">
        <f>((1/COS($B$5*PI()/180))-TAN($B$5*PI()/180))/($B$3*2*PI())</f>
        <v>3.6473064611659573E-6</v>
      </c>
      <c r="G2" s="45" t="s">
        <v>22</v>
      </c>
      <c r="H2" s="3"/>
      <c r="I2" s="3"/>
      <c r="J2" s="3"/>
    </row>
    <row r="3" spans="1:10" ht="15" customHeight="1" x14ac:dyDescent="0.25">
      <c r="A3" s="37" t="s">
        <v>33</v>
      </c>
      <c r="B3" s="32">
        <v>15882.312752864522</v>
      </c>
      <c r="C3" s="38" t="s">
        <v>5</v>
      </c>
      <c r="D3" s="4"/>
      <c r="E3" s="46" t="s">
        <v>19</v>
      </c>
      <c r="F3" s="29">
        <f>1/(F8*F8*(F2+F4))</f>
        <v>0.28647056004860533</v>
      </c>
      <c r="G3" s="47" t="s">
        <v>22</v>
      </c>
      <c r="H3" s="3"/>
      <c r="I3" s="3"/>
      <c r="J3" s="3"/>
    </row>
    <row r="4" spans="1:10" x14ac:dyDescent="0.25">
      <c r="A4" s="37" t="s">
        <v>6</v>
      </c>
      <c r="B4" s="32">
        <v>4194304</v>
      </c>
      <c r="C4" s="38" t="s">
        <v>5</v>
      </c>
      <c r="D4" s="4"/>
      <c r="E4" s="48" t="s">
        <v>21</v>
      </c>
      <c r="F4" s="28">
        <f>SQRT((10^($B$8/10)-1)/((2*PI()*B4)^2))</f>
        <v>3.794549538894075E-2</v>
      </c>
      <c r="G4" s="49" t="s">
        <v>22</v>
      </c>
      <c r="H4" s="3"/>
      <c r="I4" s="3"/>
      <c r="J4" s="3"/>
    </row>
    <row r="5" spans="1:10" ht="15" customHeight="1" x14ac:dyDescent="0.25">
      <c r="A5" s="37" t="s">
        <v>7</v>
      </c>
      <c r="B5" s="25">
        <v>50</v>
      </c>
      <c r="C5" s="38" t="s">
        <v>8</v>
      </c>
      <c r="D5" s="4"/>
      <c r="E5" s="50" t="s">
        <v>26</v>
      </c>
      <c r="F5" s="34">
        <f>F2+F4</f>
        <v>3.7949142695401915E-2</v>
      </c>
      <c r="G5" s="51" t="s">
        <v>22</v>
      </c>
      <c r="H5" s="3"/>
      <c r="I5" s="3"/>
      <c r="J5" s="3"/>
    </row>
    <row r="6" spans="1:10" x14ac:dyDescent="0.25">
      <c r="A6" s="37" t="s">
        <v>9</v>
      </c>
      <c r="B6" s="31">
        <v>1.0896999999999999</v>
      </c>
      <c r="C6" s="38" t="s">
        <v>29</v>
      </c>
      <c r="D6" s="4"/>
      <c r="E6" s="52" t="s">
        <v>27</v>
      </c>
      <c r="F6" s="35">
        <f>F5*F5</f>
        <v>1.4401374313159766E-3</v>
      </c>
      <c r="G6" s="53" t="s">
        <v>28</v>
      </c>
      <c r="H6" s="3"/>
      <c r="I6" s="3"/>
      <c r="J6" s="3"/>
    </row>
    <row r="7" spans="1:10" ht="15" customHeight="1" x14ac:dyDescent="0.25">
      <c r="A7" s="39" t="s">
        <v>10</v>
      </c>
      <c r="B7" s="26">
        <v>30</v>
      </c>
      <c r="C7" s="40" t="s">
        <v>11</v>
      </c>
      <c r="D7" s="5"/>
      <c r="E7" s="50" t="s">
        <v>36</v>
      </c>
      <c r="F7" s="36">
        <f>TAN(B5*PI()/180)</f>
        <v>1.19175359259421</v>
      </c>
      <c r="G7" s="51"/>
      <c r="H7" s="6"/>
      <c r="I7" s="6"/>
      <c r="J7" s="3"/>
    </row>
    <row r="8" spans="1:10" ht="15" customHeight="1" thickBot="1" x14ac:dyDescent="0.35">
      <c r="A8" s="41" t="s">
        <v>20</v>
      </c>
      <c r="B8" s="42">
        <v>120</v>
      </c>
      <c r="C8" s="43" t="s">
        <v>12</v>
      </c>
      <c r="D8" s="5"/>
      <c r="E8" s="54" t="s">
        <v>24</v>
      </c>
      <c r="F8" s="55">
        <f>((F7*F5)/(F6+F2*F4))*(SQRT(1+(F6+F2*F4)/(F7*F5*F7*F5))-1)</f>
        <v>9.5908923590377029</v>
      </c>
      <c r="G8" s="56" t="s">
        <v>25</v>
      </c>
      <c r="H8" s="5"/>
      <c r="I8" s="5"/>
      <c r="J8" s="3"/>
    </row>
    <row r="9" spans="1:10" ht="15.75" thickBot="1" x14ac:dyDescent="0.3">
      <c r="A9" s="4"/>
      <c r="B9" s="5"/>
      <c r="C9" s="15"/>
      <c r="D9" s="5"/>
      <c r="E9" s="5"/>
      <c r="F9" s="5"/>
      <c r="G9" s="24"/>
      <c r="H9" s="5"/>
      <c r="I9" s="5"/>
      <c r="J9" s="3"/>
    </row>
    <row r="10" spans="1:10" ht="15" customHeight="1" x14ac:dyDescent="0.25">
      <c r="A10" s="71" t="s">
        <v>2</v>
      </c>
      <c r="B10" s="72"/>
      <c r="C10" s="73"/>
      <c r="D10" s="5"/>
      <c r="E10" s="60"/>
      <c r="F10" s="61"/>
      <c r="G10" s="62"/>
      <c r="H10" s="5"/>
      <c r="I10" s="5"/>
      <c r="J10" s="3"/>
    </row>
    <row r="11" spans="1:10" x14ac:dyDescent="0.25">
      <c r="A11" s="39" t="s">
        <v>13</v>
      </c>
      <c r="B11" s="27">
        <f>B2/B4</f>
        <v>256</v>
      </c>
      <c r="C11" s="40" t="s">
        <v>23</v>
      </c>
      <c r="D11" s="5"/>
      <c r="E11" s="63"/>
      <c r="F11" s="5"/>
      <c r="G11" s="64"/>
      <c r="H11" s="5"/>
      <c r="I11" s="5"/>
      <c r="J11" s="3"/>
    </row>
    <row r="12" spans="1:10" x14ac:dyDescent="0.25">
      <c r="A12" s="39" t="s">
        <v>14</v>
      </c>
      <c r="B12" s="30">
        <f>(F2/F3)*((B6*0.001*B7*1000000)/(F8*F8*B11))*SQRT((1+F8*F8*F3*F3)/((1+F8*F8*F2*F2)*(1+F8*F8*F4*F4)))*1000000000000</f>
        <v>48563095.493162729</v>
      </c>
      <c r="C12" s="40" t="s">
        <v>32</v>
      </c>
      <c r="D12" s="5"/>
      <c r="E12" s="63"/>
      <c r="F12" s="5"/>
      <c r="G12" s="64"/>
      <c r="H12" s="5"/>
      <c r="I12" s="5"/>
      <c r="J12" s="3"/>
    </row>
    <row r="13" spans="1:10" x14ac:dyDescent="0.25">
      <c r="A13" s="39" t="s">
        <v>15</v>
      </c>
      <c r="B13" s="30">
        <f>B12*((F3/F2)-1)</f>
        <v>3814244892018.4829</v>
      </c>
      <c r="C13" s="40" t="s">
        <v>32</v>
      </c>
      <c r="D13" s="5"/>
      <c r="E13" s="63"/>
      <c r="F13" s="5"/>
      <c r="G13" s="64"/>
      <c r="H13" s="5"/>
      <c r="I13" s="5"/>
      <c r="J13" s="3"/>
    </row>
    <row r="14" spans="1:10" x14ac:dyDescent="0.25">
      <c r="A14" s="39" t="s">
        <v>16</v>
      </c>
      <c r="B14" s="30">
        <f>B12/10</f>
        <v>4856309.5493162731</v>
      </c>
      <c r="C14" s="40" t="s">
        <v>32</v>
      </c>
      <c r="D14" s="5"/>
      <c r="E14" s="63"/>
      <c r="F14" s="5"/>
      <c r="G14" s="64"/>
      <c r="H14" s="5"/>
      <c r="I14" s="5"/>
      <c r="J14" s="3"/>
    </row>
    <row r="15" spans="1:10" x14ac:dyDescent="0.25">
      <c r="A15" s="39" t="s">
        <v>17</v>
      </c>
      <c r="B15" s="30">
        <f>F3*1000000000000/B13</f>
        <v>7.5105445024796588E-2</v>
      </c>
      <c r="C15" s="57" t="s">
        <v>31</v>
      </c>
      <c r="D15" s="5"/>
      <c r="E15" s="63"/>
      <c r="F15" s="5"/>
      <c r="G15" s="64"/>
      <c r="H15" s="5"/>
      <c r="I15" s="5"/>
      <c r="J15" s="3"/>
    </row>
    <row r="16" spans="1:10" ht="15.75" thickBot="1" x14ac:dyDescent="0.3">
      <c r="A16" s="41" t="s">
        <v>30</v>
      </c>
      <c r="B16" s="58">
        <f>F4*1000000000000/B14</f>
        <v>7813.6484100942762</v>
      </c>
      <c r="C16" s="59" t="s">
        <v>31</v>
      </c>
      <c r="D16" s="5"/>
      <c r="E16" s="65"/>
      <c r="F16" s="66"/>
      <c r="G16" s="67"/>
      <c r="H16" s="5"/>
      <c r="I16" s="5"/>
      <c r="J16" s="3"/>
    </row>
    <row r="17" spans="1:10" x14ac:dyDescent="0.25">
      <c r="A17" s="4"/>
      <c r="B17" s="5"/>
      <c r="C17" s="15"/>
      <c r="D17" s="5"/>
      <c r="E17" s="9"/>
      <c r="F17" s="9"/>
      <c r="G17" s="10"/>
      <c r="H17" s="5"/>
      <c r="I17" s="5"/>
      <c r="J17" s="3"/>
    </row>
    <row r="18" spans="1:10" x14ac:dyDescent="0.25">
      <c r="A18" s="12" t="s">
        <v>3</v>
      </c>
      <c r="B18" s="5"/>
      <c r="C18" s="15"/>
      <c r="D18" s="5"/>
      <c r="E18" s="9"/>
      <c r="F18" s="9"/>
      <c r="G18" s="10"/>
      <c r="H18" s="5"/>
      <c r="I18" s="5"/>
      <c r="J18" s="3"/>
    </row>
    <row r="19" spans="1:10" x14ac:dyDescent="0.25">
      <c r="A19" s="33" t="s">
        <v>34</v>
      </c>
      <c r="B19" s="9"/>
      <c r="C19" s="14"/>
      <c r="D19" s="3"/>
      <c r="E19" s="7"/>
      <c r="F19" s="7"/>
      <c r="H19" s="3"/>
      <c r="I19" s="3"/>
      <c r="J19" s="3"/>
    </row>
    <row r="20" spans="1:10" x14ac:dyDescent="0.25">
      <c r="A20" s="33" t="s">
        <v>35</v>
      </c>
      <c r="B20" s="9"/>
      <c r="C20" s="14"/>
      <c r="D20" s="3"/>
      <c r="E20" s="7"/>
      <c r="F20" s="7"/>
      <c r="H20" s="3"/>
      <c r="I20" s="3"/>
      <c r="J20" s="3"/>
    </row>
    <row r="21" spans="1:10" x14ac:dyDescent="0.25">
      <c r="A21" s="8"/>
      <c r="B21" s="11"/>
      <c r="C21" s="14"/>
      <c r="D21" s="3"/>
      <c r="E21" s="7"/>
      <c r="F21" s="7"/>
      <c r="H21" s="3"/>
      <c r="I21" s="3"/>
      <c r="J21" s="3"/>
    </row>
    <row r="22" spans="1:10" x14ac:dyDescent="0.25">
      <c r="A22" s="8"/>
      <c r="B22" s="11"/>
      <c r="C22" s="14"/>
      <c r="D22" s="3"/>
      <c r="E22" s="7"/>
      <c r="F22" s="7"/>
    </row>
    <row r="23" spans="1:10" x14ac:dyDescent="0.25">
      <c r="A23" s="8"/>
      <c r="B23" s="11"/>
      <c r="C23" s="14"/>
      <c r="D23" s="3"/>
    </row>
    <row r="24" spans="1:10" x14ac:dyDescent="0.25">
      <c r="A24" s="8"/>
      <c r="B24" s="9"/>
      <c r="C24" s="14"/>
      <c r="D24" s="3"/>
    </row>
    <row r="25" spans="1:10" x14ac:dyDescent="0.25">
      <c r="A25" s="22"/>
      <c r="B25" s="18"/>
      <c r="C25" s="17"/>
      <c r="D25" s="17"/>
    </row>
    <row r="26" spans="1:10" x14ac:dyDescent="0.25">
      <c r="A26" s="23"/>
      <c r="B26" s="20"/>
      <c r="C26" s="21"/>
      <c r="D26" s="19"/>
    </row>
    <row r="27" spans="1:10" x14ac:dyDescent="0.25">
      <c r="A27" s="19"/>
      <c r="B27" s="20"/>
      <c r="C27" s="21"/>
      <c r="D27" s="19"/>
    </row>
    <row r="28" spans="1:10" x14ac:dyDescent="0.25">
      <c r="A28" s="19"/>
      <c r="B28" s="20"/>
      <c r="C28" s="21"/>
      <c r="D28" s="19"/>
    </row>
    <row r="29" spans="1:10" x14ac:dyDescent="0.25">
      <c r="C29" s="16"/>
    </row>
  </sheetData>
  <mergeCells count="3">
    <mergeCell ref="A1:C1"/>
    <mergeCell ref="A10:C10"/>
    <mergeCell ref="E1:G1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cp:lastPrinted>2007-09-04T13:27:58Z</cp:lastPrinted>
  <dcterms:created xsi:type="dcterms:W3CDTF">2007-08-29T13:03:41Z</dcterms:created>
  <dcterms:modified xsi:type="dcterms:W3CDTF">2013-01-31T19:37:09Z</dcterms:modified>
</cp:coreProperties>
</file>